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30" windowWidth="20055" windowHeight="7680"/>
  </bookViews>
  <sheets>
    <sheet name="гуртки.19р" sheetId="1" r:id="rId1"/>
  </sheets>
  <definedNames>
    <definedName name="_xlnm.Print_Area" localSheetId="0">гуртки.19р!$A$1:$F$74</definedName>
  </definedNames>
  <calcPr calcId="124519"/>
</workbook>
</file>

<file path=xl/calcChain.xml><?xml version="1.0" encoding="utf-8"?>
<calcChain xmlns="http://schemas.openxmlformats.org/spreadsheetml/2006/main">
  <c r="K18" i="1"/>
  <c r="G19"/>
  <c r="I19"/>
  <c r="K19"/>
  <c r="F23" s="1"/>
  <c r="G23"/>
  <c r="I23"/>
  <c r="G27"/>
  <c r="I27"/>
  <c r="D36"/>
  <c r="D38" s="1"/>
  <c r="E40" s="1"/>
  <c r="G38"/>
  <c r="I38"/>
  <c r="K38"/>
  <c r="G40"/>
  <c r="I40"/>
  <c r="K40"/>
  <c r="G49"/>
  <c r="I49"/>
  <c r="G52"/>
  <c r="I52"/>
  <c r="G55"/>
  <c r="G57" s="1"/>
  <c r="I55"/>
  <c r="I57"/>
  <c r="E27" l="1"/>
  <c r="D49" s="1"/>
  <c r="K49"/>
  <c r="E52" l="1"/>
  <c r="E55" s="1"/>
  <c r="F63" s="1"/>
  <c r="K52"/>
  <c r="K55" s="1"/>
  <c r="K57" s="1"/>
</calcChain>
</file>

<file path=xl/sharedStrings.xml><?xml version="1.0" encoding="utf-8"?>
<sst xmlns="http://schemas.openxmlformats.org/spreadsheetml/2006/main" count="58" uniqueCount="58">
  <si>
    <t>___ 02.2020р</t>
  </si>
  <si>
    <t>Н.Л.Бутенко</t>
  </si>
  <si>
    <t>Головний бухгалтер</t>
  </si>
  <si>
    <t>О.І.Цимбал</t>
  </si>
  <si>
    <t>Начальник відділу освіти</t>
  </si>
  <si>
    <t xml:space="preserve">      ВОП 1дит= ВОПзан/Кдіт. Х Кзан.міс =140,01 / 7 х 8 = </t>
  </si>
  <si>
    <t>Кзан.міс  - кількість занять в місць - 8</t>
  </si>
  <si>
    <t>Кдіт.  - кількість дітей в групі - 7</t>
  </si>
  <si>
    <t>ВОПзан - вартість освіньої послуги на 1 заняття</t>
  </si>
  <si>
    <t>ВОП 1дит - вартість освітньої послуги для 1 дитини в місяць</t>
  </si>
  <si>
    <t>8. Вартість освітньої послуги для  1 дитини в місяць складає :</t>
  </si>
  <si>
    <t>ВОП зан= СВП +ПМБ = 134,63+5,39 =</t>
  </si>
  <si>
    <t>7. Вартість 1 заняття  освітньої  послуги (ВОП) розраховується:</t>
  </si>
  <si>
    <t>ПМБ = СВП х 4% = 134,63 * 4% =</t>
  </si>
  <si>
    <t>6. На покращення матеріальної бази (ПМБ):</t>
  </si>
  <si>
    <t xml:space="preserve">     </t>
  </si>
  <si>
    <t xml:space="preserve">СВП = 87,94 + 19,35 + 27,3  = </t>
  </si>
  <si>
    <t>ВМ – вартість матеріалів</t>
  </si>
  <si>
    <t>НЗП – нарахування на заробітну плату</t>
  </si>
  <si>
    <t>ОЗП – основна заробітна плата</t>
  </si>
  <si>
    <t>СВП – собівартість послуг</t>
  </si>
  <si>
    <t xml:space="preserve">СВП = ОЗП + НЗП +ВМ </t>
  </si>
  <si>
    <t>4. Собівартість послуги (СВП):</t>
  </si>
  <si>
    <t xml:space="preserve">                        На одне заняття вартість матеріалів   1750 / 64 = </t>
  </si>
  <si>
    <t>Заняття  проходять 2 рази на тиждень, тобто в місяць – 8 занять, на рік – 64 заняття.</t>
  </si>
  <si>
    <t xml:space="preserve">                35 грн. х 7 дітей = </t>
  </si>
  <si>
    <t>у групі 5 дітей , тому на на учбовий рік (8 місяців) потрібно:</t>
  </si>
  <si>
    <t>Разом:</t>
  </si>
  <si>
    <t>Методичний матеріал</t>
  </si>
  <si>
    <t>Дидактичний матеріал</t>
  </si>
  <si>
    <t>Клей з блискітками</t>
  </si>
  <si>
    <t>Різнокольорові стрічки</t>
  </si>
  <si>
    <t>Канцелярські товари</t>
  </si>
  <si>
    <t>5 дітей</t>
  </si>
  <si>
    <t>на  одну дитину на учбовий рік (8 місяців) потрібно:</t>
  </si>
  <si>
    <t xml:space="preserve">3. Вартість матеріалів </t>
  </si>
  <si>
    <t xml:space="preserve">               Нарахування на основну з/плату = 87,94 х 0,22 =</t>
  </si>
  <si>
    <t xml:space="preserve">    Розраховується  як основна заробітна плата х 22%.</t>
  </si>
  <si>
    <t>2. Нарахування на основну заробітну плату:</t>
  </si>
  <si>
    <t>зпл.</t>
  </si>
  <si>
    <t>21 – середня кількість робочих днів у місяці;</t>
  </si>
  <si>
    <t>оклад</t>
  </si>
  <si>
    <r>
      <t xml:space="preserve">            в місяць з вересня 2019 роу з урахуванням обов</t>
    </r>
    <r>
      <rPr>
        <sz val="12"/>
        <rFont val="Calibri"/>
        <family val="2"/>
        <charset val="204"/>
      </rPr>
      <t>'</t>
    </r>
    <r>
      <rPr>
        <sz val="12"/>
        <rFont val="Times New Roman"/>
        <family val="1"/>
        <charset val="204"/>
      </rPr>
      <t>язкових виплат;</t>
    </r>
  </si>
  <si>
    <t>де ОП –оплата праці</t>
  </si>
  <si>
    <t xml:space="preserve">                                    ОП = ЗПкг / 21 / ТРДкг х Ткг</t>
  </si>
  <si>
    <t xml:space="preserve">1. Розрахунок основної заробітної плати на 1 заняття: </t>
  </si>
  <si>
    <t xml:space="preserve">Проведення додаткових платних послуг –   гурток англійської мови (для учнів 1-4 класів),гурток англійської мови«Speaking club » , гурток «Готуємося до ЗНО» гурток              Школа раннього розвитку
(для майбутніх першокласників)                                                               
                   </t>
  </si>
  <si>
    <t>на 2020-2021 навчальний рік</t>
  </si>
  <si>
    <t xml:space="preserve">комунальними закладами загальної середньої освіти </t>
  </si>
  <si>
    <t>Розрахунок для надання платних освітніх  послуг</t>
  </si>
  <si>
    <t>Відділ освіти Бучанської міської ради</t>
  </si>
  <si>
    <t>до Рішення Виконавчого комітету</t>
  </si>
  <si>
    <t xml:space="preserve">ЗПкг – середня заробітна плата викладача, що надає послугу  </t>
  </si>
  <si>
    <t>ТРДкг – тривалість робочого дня викладача в годинах</t>
  </si>
  <si>
    <t xml:space="preserve">Ткг – час надання викладачом гуртка 1 заняття </t>
  </si>
  <si>
    <t xml:space="preserve">               Основна заробітна плата викладача гуртка  = 6648 / 21 / 3,6 х 1 = </t>
  </si>
  <si>
    <t xml:space="preserve">                                                                                     Бучанської міської ради від 18.02.2020 №74</t>
  </si>
  <si>
    <t xml:space="preserve">Додаток </t>
  </si>
</sst>
</file>

<file path=xl/styles.xml><?xml version="1.0" encoding="utf-8"?>
<styleSheet xmlns="http://schemas.openxmlformats.org/spreadsheetml/2006/main">
  <numFmts count="4">
    <numFmt numFmtId="164" formatCode="#,##0\ &quot;грн.&quot;;[Red]\-#,##0\ &quot;грн.&quot;"/>
    <numFmt numFmtId="165" formatCode="#,##0.00\ &quot;грн.&quot;;[Red]\-#,##0.00\ &quot;грн.&quot;"/>
    <numFmt numFmtId="166" formatCode="#,##0.0\ &quot;грн.&quot;;[Red]\-#,##0.0\ &quot;грн.&quot;"/>
    <numFmt numFmtId="167" formatCode="#,##0.00\ &quot;грн.&quot;"/>
  </numFmts>
  <fonts count="12">
    <font>
      <sz val="10"/>
      <name val="Arial Cyr"/>
      <charset val="204"/>
    </font>
    <font>
      <sz val="9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color indexed="10"/>
      <name val="Arial Cyr"/>
      <charset val="204"/>
    </font>
    <font>
      <b/>
      <sz val="10"/>
      <color indexed="10"/>
      <name val="Arial Cyr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164" fontId="3" fillId="0" borderId="0" xfId="0" applyNumberFormat="1" applyFont="1" applyAlignment="1">
      <alignment horizontal="left"/>
    </xf>
    <xf numFmtId="0" fontId="4" fillId="0" borderId="0" xfId="0" applyFont="1"/>
    <xf numFmtId="2" fontId="0" fillId="0" borderId="0" xfId="0" applyNumberFormat="1"/>
    <xf numFmtId="165" fontId="3" fillId="0" borderId="0" xfId="0" applyNumberFormat="1" applyFont="1"/>
    <xf numFmtId="166" fontId="3" fillId="0" borderId="0" xfId="0" applyNumberFormat="1" applyFont="1" applyAlignment="1">
      <alignment horizontal="left"/>
    </xf>
    <xf numFmtId="164" fontId="4" fillId="0" borderId="0" xfId="0" applyNumberFormat="1" applyFont="1"/>
    <xf numFmtId="167" fontId="3" fillId="0" borderId="0" xfId="0" applyNumberFormat="1" applyFont="1" applyAlignment="1">
      <alignment horizontal="left"/>
    </xf>
    <xf numFmtId="0" fontId="5" fillId="0" borderId="0" xfId="0" applyFont="1"/>
    <xf numFmtId="0" fontId="6" fillId="0" borderId="0" xfId="0" applyFont="1"/>
    <xf numFmtId="1" fontId="0" fillId="0" borderId="0" xfId="0" applyNumberFormat="1"/>
    <xf numFmtId="0" fontId="4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4"/>
  <sheetViews>
    <sheetView tabSelected="1" view="pageBreakPreview" zoomScaleSheetLayoutView="100" workbookViewId="0">
      <selection activeCell="A6" sqref="A6:F6"/>
    </sheetView>
  </sheetViews>
  <sheetFormatPr defaultRowHeight="12.75"/>
  <cols>
    <col min="1" max="1" width="18" customWidth="1"/>
    <col min="2" max="2" width="15.42578125" customWidth="1"/>
    <col min="3" max="3" width="15.140625" customWidth="1"/>
    <col min="4" max="4" width="13.28515625" customWidth="1"/>
    <col min="5" max="5" width="12.5703125" customWidth="1"/>
    <col min="6" max="6" width="13.5703125" customWidth="1"/>
  </cols>
  <sheetData>
    <row r="1" spans="1:6">
      <c r="F1" s="14" t="s">
        <v>57</v>
      </c>
    </row>
    <row r="2" spans="1:6">
      <c r="F2" s="14" t="s">
        <v>51</v>
      </c>
    </row>
    <row r="3" spans="1:6">
      <c r="A3" t="s">
        <v>56</v>
      </c>
      <c r="F3" s="14"/>
    </row>
    <row r="4" spans="1:6" ht="28.5" customHeight="1">
      <c r="A4" s="17" t="s">
        <v>50</v>
      </c>
      <c r="B4" s="17"/>
      <c r="C4" s="17"/>
      <c r="D4" s="17"/>
      <c r="E4" s="17"/>
      <c r="F4" s="17"/>
    </row>
    <row r="5" spans="1:6" ht="13.5" customHeight="1">
      <c r="A5" s="13"/>
    </row>
    <row r="6" spans="1:6" ht="26.25" customHeight="1">
      <c r="A6" s="18" t="s">
        <v>49</v>
      </c>
      <c r="B6" s="18"/>
      <c r="C6" s="18"/>
      <c r="D6" s="18"/>
      <c r="E6" s="18"/>
      <c r="F6" s="18"/>
    </row>
    <row r="7" spans="1:6" ht="18.75">
      <c r="A7" s="18" t="s">
        <v>48</v>
      </c>
      <c r="B7" s="18"/>
      <c r="C7" s="18"/>
      <c r="D7" s="18"/>
      <c r="E7" s="18"/>
      <c r="F7" s="18"/>
    </row>
    <row r="8" spans="1:6" ht="18.75">
      <c r="A8" s="18" t="s">
        <v>47</v>
      </c>
      <c r="B8" s="18"/>
      <c r="C8" s="18"/>
      <c r="D8" s="18"/>
      <c r="E8" s="18"/>
      <c r="F8" s="18"/>
    </row>
    <row r="9" spans="1:6" ht="21" customHeight="1">
      <c r="A9" s="4"/>
    </row>
    <row r="10" spans="1:6" ht="62.25" customHeight="1">
      <c r="A10" s="15" t="s">
        <v>46</v>
      </c>
      <c r="B10" s="15"/>
      <c r="C10" s="15"/>
      <c r="D10" s="15"/>
      <c r="E10" s="15"/>
      <c r="F10" s="15"/>
    </row>
    <row r="11" spans="1:6" ht="8.25" customHeight="1">
      <c r="A11" s="4"/>
    </row>
    <row r="12" spans="1:6" ht="15.75">
      <c r="A12" s="16" t="s">
        <v>45</v>
      </c>
      <c r="B12" s="16"/>
      <c r="C12" s="16"/>
      <c r="D12" s="16"/>
      <c r="E12" s="16"/>
      <c r="F12" s="16"/>
    </row>
    <row r="13" spans="1:6" ht="7.5" customHeight="1">
      <c r="A13" s="4"/>
    </row>
    <row r="14" spans="1:6" ht="15.75">
      <c r="A14" s="4" t="s">
        <v>44</v>
      </c>
    </row>
    <row r="15" spans="1:6" ht="9" customHeight="1">
      <c r="A15" s="4"/>
    </row>
    <row r="16" spans="1:6" ht="15.75">
      <c r="A16" s="4" t="s">
        <v>43</v>
      </c>
    </row>
    <row r="17" spans="1:12" ht="15.75">
      <c r="A17" s="4" t="s">
        <v>52</v>
      </c>
    </row>
    <row r="18" spans="1:12" ht="15.75">
      <c r="A18" s="4" t="s">
        <v>42</v>
      </c>
      <c r="K18">
        <f>4649*1.1</f>
        <v>5113.9000000000005</v>
      </c>
      <c r="L18" s="10" t="s">
        <v>41</v>
      </c>
    </row>
    <row r="19" spans="1:12" ht="15.75">
      <c r="A19" s="4" t="s">
        <v>40</v>
      </c>
      <c r="G19" s="12">
        <f>1474+1474*0.2+1474*0.15</f>
        <v>1989.8999999999999</v>
      </c>
      <c r="I19">
        <f>1551+1551*0.2+1551*0.2</f>
        <v>2171.4</v>
      </c>
      <c r="K19" s="11">
        <f>K18+K18*0.2+K18*0.1</f>
        <v>6648.0700000000006</v>
      </c>
      <c r="L19" s="10" t="s">
        <v>39</v>
      </c>
    </row>
    <row r="20" spans="1:12" ht="15.75">
      <c r="A20" s="4" t="s">
        <v>53</v>
      </c>
    </row>
    <row r="21" spans="1:12" ht="15.75">
      <c r="A21" s="4" t="s">
        <v>54</v>
      </c>
    </row>
    <row r="22" spans="1:12" ht="15.75">
      <c r="A22" s="4"/>
    </row>
    <row r="23" spans="1:12" ht="15.75">
      <c r="A23" s="4" t="s">
        <v>55</v>
      </c>
      <c r="F23" s="9">
        <f>K19/21/3.6*1</f>
        <v>87.937433862433878</v>
      </c>
      <c r="G23" s="5">
        <f>1990/21/3.6*1/3</f>
        <v>8.7742504409171076</v>
      </c>
      <c r="I23" s="5">
        <f>I19/21/3.6*1/3</f>
        <v>9.5740740740740744</v>
      </c>
    </row>
    <row r="24" spans="1:12" ht="15.75">
      <c r="A24" s="4"/>
    </row>
    <row r="25" spans="1:12" ht="15.75">
      <c r="A25" s="2" t="s">
        <v>38</v>
      </c>
    </row>
    <row r="26" spans="1:12" ht="15.75">
      <c r="A26" s="4" t="s">
        <v>37</v>
      </c>
    </row>
    <row r="27" spans="1:12" ht="15.75">
      <c r="A27" s="4" t="s">
        <v>36</v>
      </c>
      <c r="E27" s="9">
        <f>F23*0.22</f>
        <v>19.346235449735453</v>
      </c>
      <c r="G27" s="5">
        <f>8.77*0.363</f>
        <v>3.1835099999999996</v>
      </c>
      <c r="I27" s="5">
        <f>I23*0.363</f>
        <v>3.4753888888888889</v>
      </c>
    </row>
    <row r="28" spans="1:12" ht="15.75">
      <c r="A28" s="4"/>
    </row>
    <row r="29" spans="1:12" ht="15.75">
      <c r="A29" s="2" t="s">
        <v>35</v>
      </c>
    </row>
    <row r="30" spans="1:12" ht="15.75">
      <c r="A30" s="4" t="s">
        <v>34</v>
      </c>
      <c r="H30" t="s">
        <v>33</v>
      </c>
      <c r="I30">
        <v>20</v>
      </c>
    </row>
    <row r="31" spans="1:12" ht="15.75" hidden="1">
      <c r="B31" s="4" t="s">
        <v>32</v>
      </c>
      <c r="D31" s="8"/>
      <c r="I31">
        <v>15</v>
      </c>
      <c r="K31">
        <v>15</v>
      </c>
    </row>
    <row r="32" spans="1:12" ht="15.75" hidden="1">
      <c r="B32" s="4" t="s">
        <v>31</v>
      </c>
      <c r="D32" s="8"/>
      <c r="I32">
        <v>30</v>
      </c>
      <c r="K32">
        <v>30</v>
      </c>
    </row>
    <row r="33" spans="1:11" ht="15.75" hidden="1">
      <c r="B33" s="4" t="s">
        <v>30</v>
      </c>
      <c r="D33" s="8"/>
      <c r="I33">
        <v>30</v>
      </c>
      <c r="K33">
        <v>40</v>
      </c>
    </row>
    <row r="34" spans="1:11" ht="15.75">
      <c r="B34" s="4" t="s">
        <v>29</v>
      </c>
      <c r="D34" s="8">
        <v>150</v>
      </c>
      <c r="I34">
        <v>15</v>
      </c>
      <c r="K34">
        <v>15</v>
      </c>
    </row>
    <row r="35" spans="1:11" ht="15.75">
      <c r="B35" s="4" t="s">
        <v>28</v>
      </c>
      <c r="D35" s="8">
        <v>100</v>
      </c>
      <c r="K35">
        <v>30</v>
      </c>
    </row>
    <row r="36" spans="1:11" ht="15.75">
      <c r="B36" s="4" t="s">
        <v>27</v>
      </c>
      <c r="D36" s="8">
        <f>SUM(D31:D35)</f>
        <v>250</v>
      </c>
    </row>
    <row r="37" spans="1:11" ht="15.75">
      <c r="A37" s="4" t="s">
        <v>26</v>
      </c>
      <c r="B37" s="4"/>
      <c r="D37" s="8"/>
    </row>
    <row r="38" spans="1:11" ht="15.75">
      <c r="B38" s="4" t="s">
        <v>25</v>
      </c>
      <c r="D38" s="8">
        <f>D36*7</f>
        <v>1750</v>
      </c>
      <c r="G38">
        <f>240*6</f>
        <v>1440</v>
      </c>
      <c r="I38">
        <f>SUM(I30:I34)*5</f>
        <v>550</v>
      </c>
      <c r="K38">
        <f>SUM(K31:K35)*5</f>
        <v>650</v>
      </c>
    </row>
    <row r="39" spans="1:11" ht="15.75">
      <c r="A39" s="4" t="s">
        <v>24</v>
      </c>
    </row>
    <row r="40" spans="1:11" ht="15.75">
      <c r="A40" s="4" t="s">
        <v>23</v>
      </c>
      <c r="E40" s="7">
        <f>D38/64</f>
        <v>27.34375</v>
      </c>
      <c r="G40">
        <f>1440/64</f>
        <v>22.5</v>
      </c>
      <c r="I40">
        <f>I38/64</f>
        <v>8.59375</v>
      </c>
      <c r="K40" s="5">
        <f>K38/64</f>
        <v>10.15625</v>
      </c>
    </row>
    <row r="41" spans="1:11" ht="15.75">
      <c r="A41" s="4"/>
    </row>
    <row r="42" spans="1:11" ht="15.75">
      <c r="A42" s="2" t="s">
        <v>22</v>
      </c>
    </row>
    <row r="43" spans="1:11" ht="15.75">
      <c r="B43" s="4" t="s">
        <v>21</v>
      </c>
    </row>
    <row r="44" spans="1:11" ht="15.75">
      <c r="A44" s="4" t="s">
        <v>20</v>
      </c>
    </row>
    <row r="45" spans="1:11" ht="15.75">
      <c r="A45" s="4" t="s">
        <v>19</v>
      </c>
    </row>
    <row r="46" spans="1:11" ht="15.75">
      <c r="A46" s="4" t="s">
        <v>18</v>
      </c>
    </row>
    <row r="47" spans="1:11" ht="15.75">
      <c r="A47" s="4" t="s">
        <v>17</v>
      </c>
    </row>
    <row r="48" spans="1:11" ht="15.75" hidden="1">
      <c r="A48" s="4"/>
    </row>
    <row r="49" spans="1:11" ht="15.75">
      <c r="B49" s="4" t="s">
        <v>16</v>
      </c>
      <c r="D49" s="6">
        <f>F23+E27+E40</f>
        <v>134.62741931216934</v>
      </c>
      <c r="G49" s="5">
        <f>G23+G27+G40</f>
        <v>34.457760440917106</v>
      </c>
      <c r="H49" s="5"/>
      <c r="I49" s="5">
        <f>I23+I27+I40</f>
        <v>21.643212962962963</v>
      </c>
      <c r="K49" s="5">
        <f>F23+E27+K40</f>
        <v>117.43991931216934</v>
      </c>
    </row>
    <row r="50" spans="1:11" ht="15.75">
      <c r="A50" s="4" t="s">
        <v>15</v>
      </c>
    </row>
    <row r="51" spans="1:11" ht="15.75">
      <c r="A51" s="4" t="s">
        <v>14</v>
      </c>
    </row>
    <row r="52" spans="1:11" ht="15.75">
      <c r="B52" s="4" t="s">
        <v>13</v>
      </c>
      <c r="E52" s="6">
        <f>D49*0.04</f>
        <v>5.385096772486774</v>
      </c>
      <c r="G52" s="5">
        <f>G49*8%</f>
        <v>2.7566208352733685</v>
      </c>
      <c r="I52" s="5">
        <f>I49*0.08</f>
        <v>1.731457037037037</v>
      </c>
      <c r="K52" s="5">
        <f>K49*0.08</f>
        <v>9.395193544973548</v>
      </c>
    </row>
    <row r="53" spans="1:11" ht="15.75">
      <c r="A53" s="4"/>
    </row>
    <row r="54" spans="1:11" ht="15.75">
      <c r="A54" s="4" t="s">
        <v>12</v>
      </c>
    </row>
    <row r="55" spans="1:11" ht="15.75">
      <c r="B55" s="4" t="s">
        <v>11</v>
      </c>
      <c r="E55" s="6">
        <f>D49+E52</f>
        <v>140.01251608465611</v>
      </c>
      <c r="G55" s="5">
        <f>G49+G52</f>
        <v>37.214381276190473</v>
      </c>
      <c r="I55" s="5">
        <f>I49+I52</f>
        <v>23.374669999999998</v>
      </c>
      <c r="K55" s="5">
        <f>K49+K52</f>
        <v>126.83511285714289</v>
      </c>
    </row>
    <row r="57" spans="1:11" ht="15.75">
      <c r="A57" s="4" t="s">
        <v>10</v>
      </c>
      <c r="G57" s="5">
        <f>G55/5*8</f>
        <v>59.543010041904758</v>
      </c>
      <c r="I57" s="5">
        <f>I55/5*8</f>
        <v>37.399471999999996</v>
      </c>
      <c r="K57" s="5">
        <f>K55/5*8</f>
        <v>202.93618057142862</v>
      </c>
    </row>
    <row r="58" spans="1:11" ht="15.75">
      <c r="B58" s="4"/>
    </row>
    <row r="59" spans="1:11" ht="15.75">
      <c r="A59" s="4" t="s">
        <v>9</v>
      </c>
    </row>
    <row r="60" spans="1:11" ht="15.75">
      <c r="A60" s="4" t="s">
        <v>8</v>
      </c>
    </row>
    <row r="61" spans="1:11" ht="15.75">
      <c r="A61" s="4" t="s">
        <v>7</v>
      </c>
    </row>
    <row r="62" spans="1:11" ht="15.75">
      <c r="A62" s="4" t="s">
        <v>6</v>
      </c>
    </row>
    <row r="63" spans="1:11" ht="15.75">
      <c r="B63" s="4" t="s">
        <v>5</v>
      </c>
      <c r="F63" s="3">
        <f>E55/7*8</f>
        <v>160.01430409674984</v>
      </c>
    </row>
    <row r="68" spans="1:4" ht="15.75">
      <c r="A68" s="2" t="s">
        <v>4</v>
      </c>
      <c r="B68" s="2"/>
      <c r="C68" s="2"/>
      <c r="D68" s="2" t="s">
        <v>3</v>
      </c>
    </row>
    <row r="69" spans="1:4" ht="15.75">
      <c r="A69" s="2"/>
      <c r="B69" s="2"/>
      <c r="C69" s="2"/>
      <c r="D69" s="2"/>
    </row>
    <row r="71" spans="1:4" ht="15.75">
      <c r="A71" s="2" t="s">
        <v>2</v>
      </c>
      <c r="B71" s="2"/>
      <c r="C71" s="2"/>
      <c r="D71" s="2" t="s">
        <v>1</v>
      </c>
    </row>
    <row r="72" spans="1:4" ht="15.75">
      <c r="A72" s="2"/>
      <c r="B72" s="2"/>
      <c r="C72" s="2"/>
      <c r="D72" s="2"/>
    </row>
    <row r="74" spans="1:4">
      <c r="A74" s="1" t="s">
        <v>0</v>
      </c>
    </row>
  </sheetData>
  <mergeCells count="6">
    <mergeCell ref="A10:F10"/>
    <mergeCell ref="A12:F12"/>
    <mergeCell ref="A4:F4"/>
    <mergeCell ref="A6:F6"/>
    <mergeCell ref="A7:F7"/>
    <mergeCell ref="A8:F8"/>
  </mergeCells>
  <pageMargins left="0.74803149606299213" right="0.74803149606299213" top="0.98425196850393704" bottom="0.98425196850393704" header="0.51181102362204722" footer="0.51181102362204722"/>
  <pageSetup paperSize="9" fitToHeight="2" orientation="portrait" verticalDpi="200" r:id="rId1"/>
  <headerFooter alignWithMargins="0"/>
  <rowBreaks count="1" manualBreakCount="1">
    <brk id="2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гуртки.19р</vt:lpstr>
      <vt:lpstr>гуртки.19р!Область_печати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Пользователь</cp:lastModifiedBy>
  <cp:lastPrinted>2020-02-17T12:15:25Z</cp:lastPrinted>
  <dcterms:created xsi:type="dcterms:W3CDTF">2020-02-17T12:11:24Z</dcterms:created>
  <dcterms:modified xsi:type="dcterms:W3CDTF">2020-02-24T07:28:00Z</dcterms:modified>
</cp:coreProperties>
</file>